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trineellingsen/Documents/Styremøter/Styremøtet 20.4.18/"/>
    </mc:Choice>
  </mc:AlternateContent>
  <bookViews>
    <workbookView xWindow="0" yWindow="0" windowWidth="25600" windowHeight="16000"/>
  </bookViews>
  <sheets>
    <sheet name="inntekter 2018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I6" i="4"/>
  <c r="H7" i="4"/>
  <c r="I7" i="4"/>
  <c r="H8" i="4"/>
  <c r="I8" i="4"/>
  <c r="H9" i="4"/>
  <c r="I9" i="4"/>
  <c r="H10" i="4"/>
  <c r="I10" i="4"/>
  <c r="H38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I27" i="4"/>
  <c r="D36" i="4"/>
  <c r="F36" i="4"/>
  <c r="D35" i="4"/>
  <c r="F35" i="4"/>
  <c r="D34" i="4"/>
  <c r="F34" i="4"/>
  <c r="F38" i="4"/>
  <c r="G11" i="4"/>
  <c r="H11" i="4"/>
  <c r="E23" i="4"/>
  <c r="G23" i="4"/>
  <c r="E22" i="4"/>
  <c r="G22" i="4"/>
  <c r="E21" i="4"/>
  <c r="G21" i="4"/>
  <c r="E20" i="4"/>
  <c r="G20" i="4"/>
  <c r="E19" i="4"/>
  <c r="G19" i="4"/>
  <c r="E18" i="4"/>
  <c r="G18" i="4"/>
  <c r="E17" i="4"/>
  <c r="G17" i="4"/>
  <c r="E16" i="4"/>
  <c r="G16" i="4"/>
  <c r="E15" i="4"/>
  <c r="G15" i="4"/>
  <c r="E14" i="4"/>
  <c r="G14" i="4"/>
  <c r="E13" i="4"/>
  <c r="G13" i="4"/>
  <c r="E12" i="4"/>
  <c r="G12" i="4"/>
  <c r="E11" i="4"/>
  <c r="E10" i="4"/>
  <c r="G10" i="4"/>
  <c r="E9" i="4"/>
  <c r="G9" i="4"/>
  <c r="E8" i="4"/>
  <c r="G8" i="4"/>
  <c r="E7" i="4"/>
  <c r="G7" i="4"/>
  <c r="E6" i="4"/>
  <c r="G6" i="4"/>
  <c r="G27" i="4"/>
  <c r="J27" i="4"/>
</calcChain>
</file>

<file path=xl/sharedStrings.xml><?xml version="1.0" encoding="utf-8"?>
<sst xmlns="http://schemas.openxmlformats.org/spreadsheetml/2006/main" count="51" uniqueCount="49">
  <si>
    <t>Totalt</t>
  </si>
  <si>
    <t>Tinn</t>
  </si>
  <si>
    <t>Flesberg</t>
  </si>
  <si>
    <t>Kongsberg</t>
  </si>
  <si>
    <t>Total</t>
  </si>
  <si>
    <t>Minstebeløp i bunnen</t>
  </si>
  <si>
    <t>Nb. Faktureres de enkelte medlemskommuner</t>
  </si>
  <si>
    <t>Kongsbergregionen :</t>
  </si>
  <si>
    <t>HBV + HiT- basert på grunnlag fra 2015</t>
  </si>
  <si>
    <t>Ringsaker Kommune</t>
  </si>
  <si>
    <t xml:space="preserve">Lillehammer kommune </t>
  </si>
  <si>
    <t>Stange Kommune</t>
  </si>
  <si>
    <t>Løten Kommune</t>
  </si>
  <si>
    <t>Skedsmo kommune</t>
  </si>
  <si>
    <t>Hamar kommune</t>
  </si>
  <si>
    <t>Telemark fylkeskommune</t>
  </si>
  <si>
    <t>Buskerud fylkeskommune</t>
  </si>
  <si>
    <t>Vestfold fylkeskommune</t>
  </si>
  <si>
    <t>Drammen kommune</t>
  </si>
  <si>
    <t>Oslo kommune</t>
  </si>
  <si>
    <t>Kundenummer VB</t>
  </si>
  <si>
    <t>Pris pr. innbygger *</t>
  </si>
  <si>
    <t xml:space="preserve"> Alle kommuner og fylkeskommuner betaler et minstebeløp i bunnen på NOK 30 000. </t>
  </si>
  <si>
    <t>-          Kontingentnivået justeres rutinemessig hvert år tilsvarende den kommunale deflatoren</t>
  </si>
  <si>
    <t>Innbyggertall 01.01.18</t>
  </si>
  <si>
    <t xml:space="preserve">Regulert med  kommunale deflator 2,6 % </t>
  </si>
  <si>
    <t>SSB - 23.02.2018</t>
  </si>
  <si>
    <t>Minestebeløp</t>
  </si>
  <si>
    <t xml:space="preserve">Totalt </t>
  </si>
  <si>
    <t>Eks. minstebeløp</t>
  </si>
  <si>
    <t xml:space="preserve">Fakturert sum </t>
  </si>
  <si>
    <t>Differanse fakturert og estimert fakturert</t>
  </si>
  <si>
    <t>Befolkningsmengde 2017</t>
  </si>
  <si>
    <t>Befolkningsmengde 01.01.2018</t>
  </si>
  <si>
    <t>* Pris pr. innbygger 2017 = pris pr.innbygger 2017*ny deflator 2018</t>
  </si>
  <si>
    <r>
      <t>Kongsbergregionen - (</t>
    </r>
    <r>
      <rPr>
        <b/>
        <sz val="11"/>
        <color theme="1"/>
        <rFont val="Calibri"/>
        <family val="2"/>
        <scheme val="minor"/>
      </rPr>
      <t>se egen oversikt under)</t>
    </r>
    <r>
      <rPr>
        <sz val="11"/>
        <color theme="1"/>
        <rFont val="Calibri"/>
        <family val="2"/>
        <scheme val="minor"/>
      </rPr>
      <t xml:space="preserve"> </t>
    </r>
  </si>
  <si>
    <t>Øvre Eiker kommune (utgår 30.06.18)</t>
  </si>
  <si>
    <t>korrigert - kreditnota og ny faktura sendt 20.03.18</t>
  </si>
  <si>
    <t xml:space="preserve">Bærum Kommune </t>
  </si>
  <si>
    <t>Ny fra 01.01.18</t>
  </si>
  <si>
    <t>Antall innbyggere per 1. januar 2018</t>
  </si>
  <si>
    <t>Fakturert</t>
  </si>
  <si>
    <t>Akershus fylkeskommune</t>
  </si>
  <si>
    <t>Østfold fylkeskommune</t>
  </si>
  <si>
    <t>Hedmark fylkeskommune</t>
  </si>
  <si>
    <t>Oppland fylkeskommune</t>
  </si>
  <si>
    <t>OsloMet</t>
  </si>
  <si>
    <t xml:space="preserve">Høgskolen i Sørøst- Norge </t>
  </si>
  <si>
    <t>Kontingentinntekter Oslo egionens Europakontor 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</si>
</sst>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indexed="56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76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5" fillId="0" borderId="0" xfId="0" applyFont="1" applyAlignment="1">
      <alignment horizontal="left" indent="5"/>
    </xf>
    <xf numFmtId="0" fontId="6" fillId="0" borderId="0" xfId="0" applyFont="1" applyAlignment="1">
      <alignment horizontal="left" indent="5"/>
    </xf>
    <xf numFmtId="165" fontId="7" fillId="0" borderId="1" xfId="2" applyNumberFormat="1" applyFont="1" applyBorder="1"/>
    <xf numFmtId="3" fontId="7" fillId="0" borderId="1" xfId="0" applyNumberFormat="1" applyFont="1" applyBorder="1"/>
    <xf numFmtId="0" fontId="7" fillId="0" borderId="1" xfId="0" applyFont="1" applyBorder="1"/>
    <xf numFmtId="165" fontId="8" fillId="0" borderId="1" xfId="2" applyNumberFormat="1" applyFont="1" applyBorder="1"/>
    <xf numFmtId="0" fontId="8" fillId="0" borderId="1" xfId="0" applyFont="1" applyBorder="1"/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8" fillId="0" borderId="0" xfId="0" applyNumberFormat="1" applyFont="1"/>
    <xf numFmtId="0" fontId="8" fillId="0" borderId="0" xfId="0" applyFont="1"/>
    <xf numFmtId="0" fontId="7" fillId="0" borderId="0" xfId="0" applyFont="1"/>
    <xf numFmtId="2" fontId="9" fillId="0" borderId="0" xfId="0" applyNumberFormat="1" applyFont="1"/>
    <xf numFmtId="0" fontId="9" fillId="0" borderId="0" xfId="0" applyFont="1"/>
    <xf numFmtId="0" fontId="10" fillId="0" borderId="0" xfId="0" applyFont="1"/>
    <xf numFmtId="3" fontId="2" fillId="0" borderId="1" xfId="0" applyNumberFormat="1" applyFon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0" fillId="3" borderId="0" xfId="0" applyFill="1"/>
    <xf numFmtId="4" fontId="0" fillId="0" borderId="0" xfId="0" applyNumberFormat="1"/>
    <xf numFmtId="4" fontId="0" fillId="0" borderId="1" xfId="0" applyNumberFormat="1" applyFill="1" applyBorder="1"/>
    <xf numFmtId="0" fontId="0" fillId="0" borderId="0" xfId="0" applyFill="1"/>
    <xf numFmtId="4" fontId="8" fillId="0" borderId="1" xfId="2" applyNumberFormat="1" applyFont="1" applyBorder="1"/>
    <xf numFmtId="0" fontId="0" fillId="0" borderId="2" xfId="0" applyBorder="1"/>
    <xf numFmtId="0" fontId="0" fillId="3" borderId="1" xfId="0" applyFill="1" applyBorder="1"/>
    <xf numFmtId="4" fontId="0" fillId="3" borderId="1" xfId="0" applyNumberFormat="1" applyFill="1" applyBorder="1"/>
    <xf numFmtId="2" fontId="0" fillId="3" borderId="1" xfId="0" applyNumberFormat="1" applyFill="1" applyBorder="1"/>
    <xf numFmtId="0" fontId="0" fillId="0" borderId="0" xfId="0" applyAlignment="1">
      <alignment wrapText="1"/>
    </xf>
    <xf numFmtId="0" fontId="2" fillId="3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0" borderId="3" xfId="0" applyBorder="1"/>
    <xf numFmtId="2" fontId="2" fillId="0" borderId="4" xfId="0" applyNumberFormat="1" applyFont="1" applyBorder="1" applyAlignment="1">
      <alignment wrapText="1"/>
    </xf>
    <xf numFmtId="165" fontId="0" fillId="0" borderId="4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2" fontId="0" fillId="0" borderId="1" xfId="0" applyNumberFormat="1" applyFill="1" applyBorder="1"/>
    <xf numFmtId="165" fontId="0" fillId="0" borderId="1" xfId="0" applyNumberFormat="1" applyFill="1" applyBorder="1"/>
    <xf numFmtId="3" fontId="0" fillId="0" borderId="1" xfId="0" applyNumberFormat="1" applyFill="1" applyBorder="1"/>
    <xf numFmtId="3" fontId="0" fillId="0" borderId="0" xfId="0" applyNumberFormat="1" applyFill="1" applyBorder="1" applyAlignment="1">
      <alignment wrapText="1"/>
    </xf>
    <xf numFmtId="4" fontId="0" fillId="0" borderId="0" xfId="0" applyNumberFormat="1" applyFill="1"/>
    <xf numFmtId="0" fontId="11" fillId="0" borderId="0" xfId="0" applyFont="1" applyFill="1"/>
    <xf numFmtId="3" fontId="0" fillId="4" borderId="1" xfId="0" applyNumberFormat="1" applyFill="1" applyBorder="1"/>
    <xf numFmtId="4" fontId="0" fillId="5" borderId="0" xfId="0" applyNumberFormat="1" applyFill="1"/>
    <xf numFmtId="0" fontId="2" fillId="0" borderId="1" xfId="0" applyFont="1" applyFill="1" applyBorder="1"/>
    <xf numFmtId="0" fontId="2" fillId="0" borderId="2" xfId="0" applyFont="1" applyFill="1" applyBorder="1"/>
    <xf numFmtId="4" fontId="2" fillId="0" borderId="1" xfId="0" applyNumberFormat="1" applyFont="1" applyFill="1" applyBorder="1"/>
    <xf numFmtId="2" fontId="2" fillId="0" borderId="1" xfId="0" applyNumberFormat="1" applyFont="1" applyFill="1" applyBorder="1"/>
    <xf numFmtId="165" fontId="2" fillId="0" borderId="1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166" fontId="0" fillId="0" borderId="1" xfId="0" applyNumberFormat="1" applyFill="1" applyBorder="1"/>
    <xf numFmtId="4" fontId="0" fillId="4" borderId="1" xfId="0" applyNumberForma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8" fillId="0" borderId="1" xfId="0" applyFont="1" applyFill="1" applyBorder="1"/>
    <xf numFmtId="3" fontId="8" fillId="0" borderId="1" xfId="0" applyNumberFormat="1" applyFont="1" applyFill="1" applyBorder="1"/>
    <xf numFmtId="165" fontId="8" fillId="0" borderId="1" xfId="2" applyNumberFormat="1" applyFont="1" applyFill="1" applyBorder="1"/>
    <xf numFmtId="2" fontId="8" fillId="0" borderId="1" xfId="2" applyNumberFormat="1" applyFont="1" applyFill="1" applyBorder="1"/>
    <xf numFmtId="4" fontId="8" fillId="0" borderId="1" xfId="2" applyNumberFormat="1" applyFont="1" applyFill="1" applyBorder="1"/>
    <xf numFmtId="2" fontId="8" fillId="0" borderId="1" xfId="2" applyNumberFormat="1" applyFont="1" applyBorder="1"/>
    <xf numFmtId="2" fontId="7" fillId="4" borderId="1" xfId="2" applyNumberFormat="1" applyFont="1" applyFill="1" applyBorder="1"/>
    <xf numFmtId="4" fontId="7" fillId="4" borderId="1" xfId="2" applyNumberFormat="1" applyFont="1" applyFill="1" applyBorder="1"/>
    <xf numFmtId="3" fontId="0" fillId="2" borderId="4" xfId="0" applyNumberForma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K42"/>
  <sheetViews>
    <sheetView tabSelected="1" workbookViewId="0">
      <selection activeCell="B2" sqref="B2"/>
    </sheetView>
  </sheetViews>
  <sheetFormatPr baseColWidth="10" defaultColWidth="11.5" defaultRowHeight="15" x14ac:dyDescent="0.2"/>
  <cols>
    <col min="1" max="1" width="13.1640625" customWidth="1"/>
    <col min="2" max="2" width="44" customWidth="1"/>
    <col min="3" max="3" width="19.1640625" customWidth="1"/>
    <col min="4" max="4" width="20.1640625" customWidth="1"/>
    <col min="5" max="5" width="15.6640625" style="4" customWidth="1"/>
    <col min="6" max="6" width="16.5" customWidth="1"/>
    <col min="8" max="8" width="13.83203125" style="34" customWidth="1"/>
    <col min="9" max="9" width="17.1640625" style="26" customWidth="1"/>
    <col min="10" max="10" width="16.6640625" customWidth="1"/>
    <col min="257" max="257" width="90.5" bestFit="1" customWidth="1"/>
    <col min="258" max="258" width="14.1640625" customWidth="1"/>
    <col min="259" max="259" width="19.6640625" customWidth="1"/>
    <col min="261" max="261" width="18.83203125" customWidth="1"/>
    <col min="513" max="513" width="90.5" bestFit="1" customWidth="1"/>
    <col min="514" max="514" width="14.1640625" customWidth="1"/>
    <col min="515" max="515" width="19.6640625" customWidth="1"/>
    <col min="517" max="517" width="18.83203125" customWidth="1"/>
    <col min="769" max="769" width="90.5" bestFit="1" customWidth="1"/>
    <col min="770" max="770" width="14.1640625" customWidth="1"/>
    <col min="771" max="771" width="19.6640625" customWidth="1"/>
    <col min="773" max="773" width="18.83203125" customWidth="1"/>
    <col min="1025" max="1025" width="90.5" bestFit="1" customWidth="1"/>
    <col min="1026" max="1026" width="14.1640625" customWidth="1"/>
    <col min="1027" max="1027" width="19.6640625" customWidth="1"/>
    <col min="1029" max="1029" width="18.83203125" customWidth="1"/>
    <col min="1281" max="1281" width="90.5" bestFit="1" customWidth="1"/>
    <col min="1282" max="1282" width="14.1640625" customWidth="1"/>
    <col min="1283" max="1283" width="19.6640625" customWidth="1"/>
    <col min="1285" max="1285" width="18.83203125" customWidth="1"/>
    <col min="1537" max="1537" width="90.5" bestFit="1" customWidth="1"/>
    <col min="1538" max="1538" width="14.1640625" customWidth="1"/>
    <col min="1539" max="1539" width="19.6640625" customWidth="1"/>
    <col min="1541" max="1541" width="18.83203125" customWidth="1"/>
    <col min="1793" max="1793" width="90.5" bestFit="1" customWidth="1"/>
    <col min="1794" max="1794" width="14.1640625" customWidth="1"/>
    <col min="1795" max="1795" width="19.6640625" customWidth="1"/>
    <col min="1797" max="1797" width="18.83203125" customWidth="1"/>
    <col min="2049" max="2049" width="90.5" bestFit="1" customWidth="1"/>
    <col min="2050" max="2050" width="14.1640625" customWidth="1"/>
    <col min="2051" max="2051" width="19.6640625" customWidth="1"/>
    <col min="2053" max="2053" width="18.83203125" customWidth="1"/>
    <col min="2305" max="2305" width="90.5" bestFit="1" customWidth="1"/>
    <col min="2306" max="2306" width="14.1640625" customWidth="1"/>
    <col min="2307" max="2307" width="19.6640625" customWidth="1"/>
    <col min="2309" max="2309" width="18.83203125" customWidth="1"/>
    <col min="2561" max="2561" width="90.5" bestFit="1" customWidth="1"/>
    <col min="2562" max="2562" width="14.1640625" customWidth="1"/>
    <col min="2563" max="2563" width="19.6640625" customWidth="1"/>
    <col min="2565" max="2565" width="18.83203125" customWidth="1"/>
    <col min="2817" max="2817" width="90.5" bestFit="1" customWidth="1"/>
    <col min="2818" max="2818" width="14.1640625" customWidth="1"/>
    <col min="2819" max="2819" width="19.6640625" customWidth="1"/>
    <col min="2821" max="2821" width="18.83203125" customWidth="1"/>
    <col min="3073" max="3073" width="90.5" bestFit="1" customWidth="1"/>
    <col min="3074" max="3074" width="14.1640625" customWidth="1"/>
    <col min="3075" max="3075" width="19.6640625" customWidth="1"/>
    <col min="3077" max="3077" width="18.83203125" customWidth="1"/>
    <col min="3329" max="3329" width="90.5" bestFit="1" customWidth="1"/>
    <col min="3330" max="3330" width="14.1640625" customWidth="1"/>
    <col min="3331" max="3331" width="19.6640625" customWidth="1"/>
    <col min="3333" max="3333" width="18.83203125" customWidth="1"/>
    <col min="3585" max="3585" width="90.5" bestFit="1" customWidth="1"/>
    <col min="3586" max="3586" width="14.1640625" customWidth="1"/>
    <col min="3587" max="3587" width="19.6640625" customWidth="1"/>
    <col min="3589" max="3589" width="18.83203125" customWidth="1"/>
    <col min="3841" max="3841" width="90.5" bestFit="1" customWidth="1"/>
    <col min="3842" max="3842" width="14.1640625" customWidth="1"/>
    <col min="3843" max="3843" width="19.6640625" customWidth="1"/>
    <col min="3845" max="3845" width="18.83203125" customWidth="1"/>
    <col min="4097" max="4097" width="90.5" bestFit="1" customWidth="1"/>
    <col min="4098" max="4098" width="14.1640625" customWidth="1"/>
    <col min="4099" max="4099" width="19.6640625" customWidth="1"/>
    <col min="4101" max="4101" width="18.83203125" customWidth="1"/>
    <col min="4353" max="4353" width="90.5" bestFit="1" customWidth="1"/>
    <col min="4354" max="4354" width="14.1640625" customWidth="1"/>
    <col min="4355" max="4355" width="19.6640625" customWidth="1"/>
    <col min="4357" max="4357" width="18.83203125" customWidth="1"/>
    <col min="4609" max="4609" width="90.5" bestFit="1" customWidth="1"/>
    <col min="4610" max="4610" width="14.1640625" customWidth="1"/>
    <col min="4611" max="4611" width="19.6640625" customWidth="1"/>
    <col min="4613" max="4613" width="18.83203125" customWidth="1"/>
    <col min="4865" max="4865" width="90.5" bestFit="1" customWidth="1"/>
    <col min="4866" max="4866" width="14.1640625" customWidth="1"/>
    <col min="4867" max="4867" width="19.6640625" customWidth="1"/>
    <col min="4869" max="4869" width="18.83203125" customWidth="1"/>
    <col min="5121" max="5121" width="90.5" bestFit="1" customWidth="1"/>
    <col min="5122" max="5122" width="14.1640625" customWidth="1"/>
    <col min="5123" max="5123" width="19.6640625" customWidth="1"/>
    <col min="5125" max="5125" width="18.83203125" customWidth="1"/>
    <col min="5377" max="5377" width="90.5" bestFit="1" customWidth="1"/>
    <col min="5378" max="5378" width="14.1640625" customWidth="1"/>
    <col min="5379" max="5379" width="19.6640625" customWidth="1"/>
    <col min="5381" max="5381" width="18.83203125" customWidth="1"/>
    <col min="5633" max="5633" width="90.5" bestFit="1" customWidth="1"/>
    <col min="5634" max="5634" width="14.1640625" customWidth="1"/>
    <col min="5635" max="5635" width="19.6640625" customWidth="1"/>
    <col min="5637" max="5637" width="18.83203125" customWidth="1"/>
    <col min="5889" max="5889" width="90.5" bestFit="1" customWidth="1"/>
    <col min="5890" max="5890" width="14.1640625" customWidth="1"/>
    <col min="5891" max="5891" width="19.6640625" customWidth="1"/>
    <col min="5893" max="5893" width="18.83203125" customWidth="1"/>
    <col min="6145" max="6145" width="90.5" bestFit="1" customWidth="1"/>
    <col min="6146" max="6146" width="14.1640625" customWidth="1"/>
    <col min="6147" max="6147" width="19.6640625" customWidth="1"/>
    <col min="6149" max="6149" width="18.83203125" customWidth="1"/>
    <col min="6401" max="6401" width="90.5" bestFit="1" customWidth="1"/>
    <col min="6402" max="6402" width="14.1640625" customWidth="1"/>
    <col min="6403" max="6403" width="19.6640625" customWidth="1"/>
    <col min="6405" max="6405" width="18.83203125" customWidth="1"/>
    <col min="6657" max="6657" width="90.5" bestFit="1" customWidth="1"/>
    <col min="6658" max="6658" width="14.1640625" customWidth="1"/>
    <col min="6659" max="6659" width="19.6640625" customWidth="1"/>
    <col min="6661" max="6661" width="18.83203125" customWidth="1"/>
    <col min="6913" max="6913" width="90.5" bestFit="1" customWidth="1"/>
    <col min="6914" max="6914" width="14.1640625" customWidth="1"/>
    <col min="6915" max="6915" width="19.6640625" customWidth="1"/>
    <col min="6917" max="6917" width="18.83203125" customWidth="1"/>
    <col min="7169" max="7169" width="90.5" bestFit="1" customWidth="1"/>
    <col min="7170" max="7170" width="14.1640625" customWidth="1"/>
    <col min="7171" max="7171" width="19.6640625" customWidth="1"/>
    <col min="7173" max="7173" width="18.83203125" customWidth="1"/>
    <col min="7425" max="7425" width="90.5" bestFit="1" customWidth="1"/>
    <col min="7426" max="7426" width="14.1640625" customWidth="1"/>
    <col min="7427" max="7427" width="19.6640625" customWidth="1"/>
    <col min="7429" max="7429" width="18.83203125" customWidth="1"/>
    <col min="7681" max="7681" width="90.5" bestFit="1" customWidth="1"/>
    <col min="7682" max="7682" width="14.1640625" customWidth="1"/>
    <col min="7683" max="7683" width="19.6640625" customWidth="1"/>
    <col min="7685" max="7685" width="18.83203125" customWidth="1"/>
    <col min="7937" max="7937" width="90.5" bestFit="1" customWidth="1"/>
    <col min="7938" max="7938" width="14.1640625" customWidth="1"/>
    <col min="7939" max="7939" width="19.6640625" customWidth="1"/>
    <col min="7941" max="7941" width="18.83203125" customWidth="1"/>
    <col min="8193" max="8193" width="90.5" bestFit="1" customWidth="1"/>
    <col min="8194" max="8194" width="14.1640625" customWidth="1"/>
    <col min="8195" max="8195" width="19.6640625" customWidth="1"/>
    <col min="8197" max="8197" width="18.83203125" customWidth="1"/>
    <col min="8449" max="8449" width="90.5" bestFit="1" customWidth="1"/>
    <col min="8450" max="8450" width="14.1640625" customWidth="1"/>
    <col min="8451" max="8451" width="19.6640625" customWidth="1"/>
    <col min="8453" max="8453" width="18.83203125" customWidth="1"/>
    <col min="8705" max="8705" width="90.5" bestFit="1" customWidth="1"/>
    <col min="8706" max="8706" width="14.1640625" customWidth="1"/>
    <col min="8707" max="8707" width="19.6640625" customWidth="1"/>
    <col min="8709" max="8709" width="18.83203125" customWidth="1"/>
    <col min="8961" max="8961" width="90.5" bestFit="1" customWidth="1"/>
    <col min="8962" max="8962" width="14.1640625" customWidth="1"/>
    <col min="8963" max="8963" width="19.6640625" customWidth="1"/>
    <col min="8965" max="8965" width="18.83203125" customWidth="1"/>
    <col min="9217" max="9217" width="90.5" bestFit="1" customWidth="1"/>
    <col min="9218" max="9218" width="14.1640625" customWidth="1"/>
    <col min="9219" max="9219" width="19.6640625" customWidth="1"/>
    <col min="9221" max="9221" width="18.83203125" customWidth="1"/>
    <col min="9473" max="9473" width="90.5" bestFit="1" customWidth="1"/>
    <col min="9474" max="9474" width="14.1640625" customWidth="1"/>
    <col min="9475" max="9475" width="19.6640625" customWidth="1"/>
    <col min="9477" max="9477" width="18.83203125" customWidth="1"/>
    <col min="9729" max="9729" width="90.5" bestFit="1" customWidth="1"/>
    <col min="9730" max="9730" width="14.1640625" customWidth="1"/>
    <col min="9731" max="9731" width="19.6640625" customWidth="1"/>
    <col min="9733" max="9733" width="18.83203125" customWidth="1"/>
    <col min="9985" max="9985" width="90.5" bestFit="1" customWidth="1"/>
    <col min="9986" max="9986" width="14.1640625" customWidth="1"/>
    <col min="9987" max="9987" width="19.6640625" customWidth="1"/>
    <col min="9989" max="9989" width="18.83203125" customWidth="1"/>
    <col min="10241" max="10241" width="90.5" bestFit="1" customWidth="1"/>
    <col min="10242" max="10242" width="14.1640625" customWidth="1"/>
    <col min="10243" max="10243" width="19.6640625" customWidth="1"/>
    <col min="10245" max="10245" width="18.83203125" customWidth="1"/>
    <col min="10497" max="10497" width="90.5" bestFit="1" customWidth="1"/>
    <col min="10498" max="10498" width="14.1640625" customWidth="1"/>
    <col min="10499" max="10499" width="19.6640625" customWidth="1"/>
    <col min="10501" max="10501" width="18.83203125" customWidth="1"/>
    <col min="10753" max="10753" width="90.5" bestFit="1" customWidth="1"/>
    <col min="10754" max="10754" width="14.1640625" customWidth="1"/>
    <col min="10755" max="10755" width="19.6640625" customWidth="1"/>
    <col min="10757" max="10757" width="18.83203125" customWidth="1"/>
    <col min="11009" max="11009" width="90.5" bestFit="1" customWidth="1"/>
    <col min="11010" max="11010" width="14.1640625" customWidth="1"/>
    <col min="11011" max="11011" width="19.6640625" customWidth="1"/>
    <col min="11013" max="11013" width="18.83203125" customWidth="1"/>
    <col min="11265" max="11265" width="90.5" bestFit="1" customWidth="1"/>
    <col min="11266" max="11266" width="14.1640625" customWidth="1"/>
    <col min="11267" max="11267" width="19.6640625" customWidth="1"/>
    <col min="11269" max="11269" width="18.83203125" customWidth="1"/>
    <col min="11521" max="11521" width="90.5" bestFit="1" customWidth="1"/>
    <col min="11522" max="11522" width="14.1640625" customWidth="1"/>
    <col min="11523" max="11523" width="19.6640625" customWidth="1"/>
    <col min="11525" max="11525" width="18.83203125" customWidth="1"/>
    <col min="11777" max="11777" width="90.5" bestFit="1" customWidth="1"/>
    <col min="11778" max="11778" width="14.1640625" customWidth="1"/>
    <col min="11779" max="11779" width="19.6640625" customWidth="1"/>
    <col min="11781" max="11781" width="18.83203125" customWidth="1"/>
    <col min="12033" max="12033" width="90.5" bestFit="1" customWidth="1"/>
    <col min="12034" max="12034" width="14.1640625" customWidth="1"/>
    <col min="12035" max="12035" width="19.6640625" customWidth="1"/>
    <col min="12037" max="12037" width="18.83203125" customWidth="1"/>
    <col min="12289" max="12289" width="90.5" bestFit="1" customWidth="1"/>
    <col min="12290" max="12290" width="14.1640625" customWidth="1"/>
    <col min="12291" max="12291" width="19.6640625" customWidth="1"/>
    <col min="12293" max="12293" width="18.83203125" customWidth="1"/>
    <col min="12545" max="12545" width="90.5" bestFit="1" customWidth="1"/>
    <col min="12546" max="12546" width="14.1640625" customWidth="1"/>
    <col min="12547" max="12547" width="19.6640625" customWidth="1"/>
    <col min="12549" max="12549" width="18.83203125" customWidth="1"/>
    <col min="12801" max="12801" width="90.5" bestFit="1" customWidth="1"/>
    <col min="12802" max="12802" width="14.1640625" customWidth="1"/>
    <col min="12803" max="12803" width="19.6640625" customWidth="1"/>
    <col min="12805" max="12805" width="18.83203125" customWidth="1"/>
    <col min="13057" max="13057" width="90.5" bestFit="1" customWidth="1"/>
    <col min="13058" max="13058" width="14.1640625" customWidth="1"/>
    <col min="13059" max="13059" width="19.6640625" customWidth="1"/>
    <col min="13061" max="13061" width="18.83203125" customWidth="1"/>
    <col min="13313" max="13313" width="90.5" bestFit="1" customWidth="1"/>
    <col min="13314" max="13314" width="14.1640625" customWidth="1"/>
    <col min="13315" max="13315" width="19.6640625" customWidth="1"/>
    <col min="13317" max="13317" width="18.83203125" customWidth="1"/>
    <col min="13569" max="13569" width="90.5" bestFit="1" customWidth="1"/>
    <col min="13570" max="13570" width="14.1640625" customWidth="1"/>
    <col min="13571" max="13571" width="19.6640625" customWidth="1"/>
    <col min="13573" max="13573" width="18.83203125" customWidth="1"/>
    <col min="13825" max="13825" width="90.5" bestFit="1" customWidth="1"/>
    <col min="13826" max="13826" width="14.1640625" customWidth="1"/>
    <col min="13827" max="13827" width="19.6640625" customWidth="1"/>
    <col min="13829" max="13829" width="18.83203125" customWidth="1"/>
    <col min="14081" max="14081" width="90.5" bestFit="1" customWidth="1"/>
    <col min="14082" max="14082" width="14.1640625" customWidth="1"/>
    <col min="14083" max="14083" width="19.6640625" customWidth="1"/>
    <col min="14085" max="14085" width="18.83203125" customWidth="1"/>
    <col min="14337" max="14337" width="90.5" bestFit="1" customWidth="1"/>
    <col min="14338" max="14338" width="14.1640625" customWidth="1"/>
    <col min="14339" max="14339" width="19.6640625" customWidth="1"/>
    <col min="14341" max="14341" width="18.83203125" customWidth="1"/>
    <col min="14593" max="14593" width="90.5" bestFit="1" customWidth="1"/>
    <col min="14594" max="14594" width="14.1640625" customWidth="1"/>
    <col min="14595" max="14595" width="19.6640625" customWidth="1"/>
    <col min="14597" max="14597" width="18.83203125" customWidth="1"/>
    <col min="14849" max="14849" width="90.5" bestFit="1" customWidth="1"/>
    <col min="14850" max="14850" width="14.1640625" customWidth="1"/>
    <col min="14851" max="14851" width="19.6640625" customWidth="1"/>
    <col min="14853" max="14853" width="18.83203125" customWidth="1"/>
    <col min="15105" max="15105" width="90.5" bestFit="1" customWidth="1"/>
    <col min="15106" max="15106" width="14.1640625" customWidth="1"/>
    <col min="15107" max="15107" width="19.6640625" customWidth="1"/>
    <col min="15109" max="15109" width="18.83203125" customWidth="1"/>
    <col min="15361" max="15361" width="90.5" bestFit="1" customWidth="1"/>
    <col min="15362" max="15362" width="14.1640625" customWidth="1"/>
    <col min="15363" max="15363" width="19.6640625" customWidth="1"/>
    <col min="15365" max="15365" width="18.83203125" customWidth="1"/>
    <col min="15617" max="15617" width="90.5" bestFit="1" customWidth="1"/>
    <col min="15618" max="15618" width="14.1640625" customWidth="1"/>
    <col min="15619" max="15619" width="19.6640625" customWidth="1"/>
    <col min="15621" max="15621" width="18.83203125" customWidth="1"/>
    <col min="15873" max="15873" width="90.5" bestFit="1" customWidth="1"/>
    <col min="15874" max="15874" width="14.1640625" customWidth="1"/>
    <col min="15875" max="15875" width="19.6640625" customWidth="1"/>
    <col min="15877" max="15877" width="18.83203125" customWidth="1"/>
    <col min="16129" max="16129" width="90.5" bestFit="1" customWidth="1"/>
    <col min="16130" max="16130" width="14.1640625" customWidth="1"/>
    <col min="16131" max="16131" width="19.6640625" customWidth="1"/>
    <col min="16133" max="16133" width="18.83203125" customWidth="1"/>
  </cols>
  <sheetData>
    <row r="2" spans="1:10" x14ac:dyDescent="0.2">
      <c r="B2" s="2" t="s">
        <v>48</v>
      </c>
    </row>
    <row r="3" spans="1:10" x14ac:dyDescent="0.2">
      <c r="B3" s="2" t="s">
        <v>24</v>
      </c>
    </row>
    <row r="4" spans="1:10" ht="30" x14ac:dyDescent="0.2">
      <c r="A4" s="75" t="s">
        <v>20</v>
      </c>
      <c r="B4" s="35" t="s">
        <v>25</v>
      </c>
      <c r="C4" s="31"/>
      <c r="D4" s="36" t="s">
        <v>26</v>
      </c>
      <c r="E4" s="33"/>
      <c r="F4" s="31" t="s">
        <v>27</v>
      </c>
      <c r="G4" s="31" t="s">
        <v>28</v>
      </c>
      <c r="H4" s="37" t="s">
        <v>29</v>
      </c>
      <c r="I4" s="32" t="s">
        <v>30</v>
      </c>
      <c r="J4" s="25" t="s">
        <v>31</v>
      </c>
    </row>
    <row r="5" spans="1:10" ht="30" x14ac:dyDescent="0.2">
      <c r="A5" s="23"/>
      <c r="B5" s="38"/>
      <c r="C5" s="74" t="s">
        <v>32</v>
      </c>
      <c r="D5" s="74" t="s">
        <v>33</v>
      </c>
      <c r="E5" s="39" t="s">
        <v>21</v>
      </c>
      <c r="F5" s="40"/>
      <c r="G5" s="41"/>
      <c r="H5" s="42"/>
    </row>
    <row r="6" spans="1:10" s="28" customFormat="1" x14ac:dyDescent="0.2">
      <c r="A6" s="43">
        <v>10007</v>
      </c>
      <c r="B6" s="44" t="s">
        <v>19</v>
      </c>
      <c r="C6" s="27">
        <v>666759</v>
      </c>
      <c r="D6" s="27">
        <v>673469</v>
      </c>
      <c r="E6" s="45">
        <f>2.6737945*1.026</f>
        <v>2.7433131570000002</v>
      </c>
      <c r="F6" s="46">
        <v>30000</v>
      </c>
      <c r="G6" s="47">
        <f>D6*E6+F6</f>
        <v>1877536.3685316332</v>
      </c>
      <c r="H6" s="48">
        <f>2.74*D6</f>
        <v>1845305.06</v>
      </c>
      <c r="I6" s="49">
        <f>+H6+F6</f>
        <v>1875305.06</v>
      </c>
      <c r="J6" s="50" t="s">
        <v>34</v>
      </c>
    </row>
    <row r="7" spans="1:10" s="28" customFormat="1" x14ac:dyDescent="0.2">
      <c r="A7" s="43">
        <v>10028</v>
      </c>
      <c r="B7" s="44" t="s">
        <v>42</v>
      </c>
      <c r="C7" s="27">
        <v>604368</v>
      </c>
      <c r="D7" s="27">
        <v>614026</v>
      </c>
      <c r="E7" s="45">
        <f>2.01060925*1.026</f>
        <v>2.0628850905</v>
      </c>
      <c r="F7" s="46">
        <v>30000</v>
      </c>
      <c r="G7" s="47">
        <f t="shared" ref="G7:G10" si="0">D7*E7+F7</f>
        <v>1296665.080579353</v>
      </c>
      <c r="H7" s="48">
        <f>2.06*D7</f>
        <v>1264893.56</v>
      </c>
      <c r="I7" s="49">
        <f t="shared" ref="I7:I10" si="1">+H7+F7</f>
        <v>1294893.56</v>
      </c>
    </row>
    <row r="8" spans="1:10" s="28" customFormat="1" x14ac:dyDescent="0.2">
      <c r="A8" s="43">
        <v>10004</v>
      </c>
      <c r="B8" s="44" t="s">
        <v>43</v>
      </c>
      <c r="C8" s="27">
        <v>292893</v>
      </c>
      <c r="D8" s="27">
        <v>295420</v>
      </c>
      <c r="E8" s="45">
        <f t="shared" ref="E8:E10" si="2">2.01060925*1.026</f>
        <v>2.0628850905</v>
      </c>
      <c r="F8" s="46">
        <v>30000</v>
      </c>
      <c r="G8" s="47">
        <f t="shared" si="0"/>
        <v>639417.51343550999</v>
      </c>
      <c r="H8" s="48">
        <f>2.06*D8</f>
        <v>608565.20000000007</v>
      </c>
      <c r="I8" s="49">
        <f t="shared" si="1"/>
        <v>638565.20000000007</v>
      </c>
    </row>
    <row r="9" spans="1:10" s="28" customFormat="1" x14ac:dyDescent="0.2">
      <c r="A9" s="43">
        <v>10115</v>
      </c>
      <c r="B9" s="44" t="s">
        <v>44</v>
      </c>
      <c r="C9" s="27">
        <v>196190</v>
      </c>
      <c r="D9" s="27">
        <v>196966</v>
      </c>
      <c r="E9" s="45">
        <f t="shared" si="2"/>
        <v>2.0628850905</v>
      </c>
      <c r="F9" s="46">
        <v>30000</v>
      </c>
      <c r="G9" s="47">
        <f t="shared" si="0"/>
        <v>436318.22473542299</v>
      </c>
      <c r="H9" s="48">
        <f>2.06*D9</f>
        <v>405749.96</v>
      </c>
      <c r="I9" s="49">
        <f t="shared" si="1"/>
        <v>435749.96</v>
      </c>
    </row>
    <row r="10" spans="1:10" s="28" customFormat="1" x14ac:dyDescent="0.2">
      <c r="A10" s="43">
        <v>10001</v>
      </c>
      <c r="B10" s="44" t="s">
        <v>45</v>
      </c>
      <c r="C10" s="27">
        <v>189479</v>
      </c>
      <c r="D10" s="27">
        <v>189870</v>
      </c>
      <c r="E10" s="45">
        <f t="shared" si="2"/>
        <v>2.0628850905</v>
      </c>
      <c r="F10" s="46">
        <v>30000</v>
      </c>
      <c r="G10" s="47">
        <f t="shared" si="0"/>
        <v>421679.99213323498</v>
      </c>
      <c r="H10" s="48">
        <f>2.06*D10</f>
        <v>391132.2</v>
      </c>
      <c r="I10" s="49">
        <f t="shared" si="1"/>
        <v>421132.2</v>
      </c>
    </row>
    <row r="11" spans="1:10" x14ac:dyDescent="0.2">
      <c r="A11" s="23"/>
      <c r="B11" s="30" t="s">
        <v>35</v>
      </c>
      <c r="C11" s="27"/>
      <c r="D11" s="27"/>
      <c r="E11" s="22">
        <f t="shared" ref="E11:E13" si="3">2.6737945*1.026</f>
        <v>2.7433131570000002</v>
      </c>
      <c r="F11" s="21">
        <v>90000</v>
      </c>
      <c r="G11" s="51">
        <f>+F38</f>
        <v>188633.08124677799</v>
      </c>
      <c r="H11" s="42">
        <f t="shared" ref="H11" si="4">+G11-F11</f>
        <v>98633.081246777991</v>
      </c>
      <c r="I11" s="52">
        <f>+H38</f>
        <v>188513.52</v>
      </c>
    </row>
    <row r="12" spans="1:10" s="61" customFormat="1" x14ac:dyDescent="0.2">
      <c r="A12" s="53">
        <v>10066</v>
      </c>
      <c r="B12" s="54" t="s">
        <v>36</v>
      </c>
      <c r="C12" s="55">
        <v>18562</v>
      </c>
      <c r="D12" s="55">
        <v>18926</v>
      </c>
      <c r="E12" s="56">
        <f t="shared" si="3"/>
        <v>2.7433131570000002</v>
      </c>
      <c r="F12" s="57">
        <v>30000</v>
      </c>
      <c r="G12" s="58">
        <f t="shared" ref="G12:G23" si="5">D12*E12+30000</f>
        <v>81919.944809381996</v>
      </c>
      <c r="H12" s="59">
        <f t="shared" ref="H12:H23" si="6">2.74*D12</f>
        <v>51857.240000000005</v>
      </c>
      <c r="I12" s="60">
        <f>+(H12+F12)/2</f>
        <v>40928.620000000003</v>
      </c>
      <c r="J12" s="61" t="s">
        <v>37</v>
      </c>
    </row>
    <row r="13" spans="1:10" s="28" customFormat="1" x14ac:dyDescent="0.2">
      <c r="A13" s="43">
        <v>10006</v>
      </c>
      <c r="B13" s="44" t="s">
        <v>18</v>
      </c>
      <c r="C13" s="27">
        <v>68363</v>
      </c>
      <c r="D13" s="27">
        <v>68713</v>
      </c>
      <c r="E13" s="45">
        <f t="shared" si="3"/>
        <v>2.7433131570000002</v>
      </c>
      <c r="F13" s="46">
        <v>30000</v>
      </c>
      <c r="G13" s="47">
        <f t="shared" si="5"/>
        <v>218501.276956941</v>
      </c>
      <c r="H13" s="48">
        <f t="shared" si="6"/>
        <v>188273.62000000002</v>
      </c>
      <c r="I13" s="49">
        <f t="shared" ref="I13:I23" si="7">+H13+F13</f>
        <v>218273.62000000002</v>
      </c>
    </row>
    <row r="14" spans="1:10" s="28" customFormat="1" x14ac:dyDescent="0.2">
      <c r="A14" s="43">
        <v>10011</v>
      </c>
      <c r="B14" s="44" t="s">
        <v>17</v>
      </c>
      <c r="C14" s="27">
        <v>247048</v>
      </c>
      <c r="D14" s="27">
        <v>249058</v>
      </c>
      <c r="E14" s="45">
        <f>2.01060925*1.026</f>
        <v>2.0628850905</v>
      </c>
      <c r="F14" s="46">
        <v>30000</v>
      </c>
      <c r="G14" s="47">
        <f t="shared" si="5"/>
        <v>543778.03486974898</v>
      </c>
      <c r="H14" s="48">
        <f>2.06*D14</f>
        <v>513059.48000000004</v>
      </c>
      <c r="I14" s="49">
        <f t="shared" si="7"/>
        <v>543059.48</v>
      </c>
    </row>
    <row r="15" spans="1:10" s="28" customFormat="1" x14ac:dyDescent="0.2">
      <c r="A15" s="43">
        <v>10009</v>
      </c>
      <c r="B15" s="44" t="s">
        <v>16</v>
      </c>
      <c r="C15" s="27">
        <v>279714</v>
      </c>
      <c r="D15" s="27">
        <v>281769</v>
      </c>
      <c r="E15" s="45">
        <f t="shared" ref="E15:E16" si="8">2.01060925*1.026</f>
        <v>2.0628850905</v>
      </c>
      <c r="F15" s="46">
        <v>30000</v>
      </c>
      <c r="G15" s="47">
        <f t="shared" si="5"/>
        <v>611257.06906509446</v>
      </c>
      <c r="H15" s="48">
        <f>2.06*D15</f>
        <v>580444.14</v>
      </c>
      <c r="I15" s="49">
        <f t="shared" si="7"/>
        <v>610444.14</v>
      </c>
    </row>
    <row r="16" spans="1:10" s="28" customFormat="1" x14ac:dyDescent="0.2">
      <c r="A16" s="43">
        <v>10010</v>
      </c>
      <c r="B16" s="44" t="s">
        <v>15</v>
      </c>
      <c r="C16" s="27">
        <v>173307</v>
      </c>
      <c r="D16" s="27">
        <v>173391</v>
      </c>
      <c r="E16" s="45">
        <f t="shared" si="8"/>
        <v>2.0628850905</v>
      </c>
      <c r="F16" s="46">
        <v>30000</v>
      </c>
      <c r="G16" s="47">
        <f t="shared" si="5"/>
        <v>387685.7087268855</v>
      </c>
      <c r="H16" s="48">
        <f>2.06*D16</f>
        <v>357185.46</v>
      </c>
      <c r="I16" s="49">
        <f t="shared" si="7"/>
        <v>387185.46</v>
      </c>
    </row>
    <row r="17" spans="1:11" s="28" customFormat="1" x14ac:dyDescent="0.2">
      <c r="A17" s="43">
        <v>10025</v>
      </c>
      <c r="B17" s="44" t="s">
        <v>14</v>
      </c>
      <c r="C17" s="27">
        <v>30598</v>
      </c>
      <c r="D17" s="27">
        <v>30930</v>
      </c>
      <c r="E17" s="45">
        <f t="shared" ref="E17:E23" si="9">2.6737945*1.026</f>
        <v>2.7433131570000002</v>
      </c>
      <c r="F17" s="46">
        <v>30000</v>
      </c>
      <c r="G17" s="47">
        <f t="shared" si="5"/>
        <v>114850.67594601</v>
      </c>
      <c r="H17" s="48">
        <f t="shared" si="6"/>
        <v>84748.200000000012</v>
      </c>
      <c r="I17" s="49">
        <f t="shared" si="7"/>
        <v>114748.20000000001</v>
      </c>
      <c r="J17" s="62"/>
    </row>
    <row r="18" spans="1:11" s="28" customFormat="1" x14ac:dyDescent="0.2">
      <c r="A18" s="43">
        <v>10064</v>
      </c>
      <c r="B18" s="44" t="s">
        <v>13</v>
      </c>
      <c r="C18" s="27">
        <v>53276</v>
      </c>
      <c r="D18" s="27">
        <v>54178</v>
      </c>
      <c r="E18" s="45">
        <f t="shared" si="9"/>
        <v>2.7433131570000002</v>
      </c>
      <c r="F18" s="46">
        <v>30000</v>
      </c>
      <c r="G18" s="47">
        <f t="shared" si="5"/>
        <v>178627.220219946</v>
      </c>
      <c r="H18" s="48">
        <f t="shared" si="6"/>
        <v>148447.72</v>
      </c>
      <c r="I18" s="49">
        <f t="shared" si="7"/>
        <v>178447.72</v>
      </c>
    </row>
    <row r="19" spans="1:11" s="28" customFormat="1" x14ac:dyDescent="0.2">
      <c r="A19" s="43">
        <v>10078</v>
      </c>
      <c r="B19" s="44" t="s">
        <v>12</v>
      </c>
      <c r="C19" s="27">
        <v>7633</v>
      </c>
      <c r="D19" s="27">
        <v>7615</v>
      </c>
      <c r="E19" s="45">
        <f t="shared" si="9"/>
        <v>2.7433131570000002</v>
      </c>
      <c r="F19" s="46">
        <v>30000</v>
      </c>
      <c r="G19" s="47">
        <f t="shared" si="5"/>
        <v>50890.329690555001</v>
      </c>
      <c r="H19" s="48">
        <f t="shared" si="6"/>
        <v>20865.100000000002</v>
      </c>
      <c r="I19" s="49">
        <f t="shared" si="7"/>
        <v>50865.100000000006</v>
      </c>
    </row>
    <row r="20" spans="1:11" s="28" customFormat="1" x14ac:dyDescent="0.2">
      <c r="A20" s="43">
        <v>10083</v>
      </c>
      <c r="B20" s="44" t="s">
        <v>11</v>
      </c>
      <c r="C20" s="27">
        <v>20317</v>
      </c>
      <c r="D20" s="27">
        <v>20646</v>
      </c>
      <c r="E20" s="45">
        <f t="shared" si="9"/>
        <v>2.7433131570000002</v>
      </c>
      <c r="F20" s="46">
        <v>30000</v>
      </c>
      <c r="G20" s="47">
        <f t="shared" si="5"/>
        <v>86638.443439422001</v>
      </c>
      <c r="H20" s="48">
        <f t="shared" si="6"/>
        <v>56570.04</v>
      </c>
      <c r="I20" s="49">
        <f t="shared" si="7"/>
        <v>86570.040000000008</v>
      </c>
    </row>
    <row r="21" spans="1:11" s="28" customFormat="1" x14ac:dyDescent="0.2">
      <c r="A21" s="43">
        <v>10154</v>
      </c>
      <c r="B21" s="44" t="s">
        <v>10</v>
      </c>
      <c r="C21" s="27">
        <v>27781</v>
      </c>
      <c r="D21" s="27">
        <v>27938</v>
      </c>
      <c r="E21" s="45">
        <f t="shared" si="9"/>
        <v>2.7433131570000002</v>
      </c>
      <c r="F21" s="46">
        <v>30000</v>
      </c>
      <c r="G21" s="47">
        <f t="shared" si="5"/>
        <v>106642.68298026601</v>
      </c>
      <c r="H21" s="48">
        <f t="shared" si="6"/>
        <v>76550.12000000001</v>
      </c>
      <c r="I21" s="49">
        <f t="shared" si="7"/>
        <v>106550.12000000001</v>
      </c>
    </row>
    <row r="22" spans="1:11" s="28" customFormat="1" x14ac:dyDescent="0.2">
      <c r="A22" s="43">
        <v>10076</v>
      </c>
      <c r="B22" s="44" t="s">
        <v>9</v>
      </c>
      <c r="C22" s="27">
        <v>33842</v>
      </c>
      <c r="D22" s="27">
        <v>34151</v>
      </c>
      <c r="E22" s="45">
        <f t="shared" si="9"/>
        <v>2.7433131570000002</v>
      </c>
      <c r="F22" s="46">
        <v>30000</v>
      </c>
      <c r="G22" s="47">
        <f t="shared" si="5"/>
        <v>123686.88762470701</v>
      </c>
      <c r="H22" s="48">
        <f t="shared" si="6"/>
        <v>93573.74</v>
      </c>
      <c r="I22" s="49">
        <f t="shared" si="7"/>
        <v>123573.74</v>
      </c>
    </row>
    <row r="23" spans="1:11" s="28" customFormat="1" x14ac:dyDescent="0.2">
      <c r="A23" s="43">
        <v>10175</v>
      </c>
      <c r="B23" s="44" t="s">
        <v>38</v>
      </c>
      <c r="C23" s="63" t="s">
        <v>39</v>
      </c>
      <c r="D23" s="27">
        <v>125454</v>
      </c>
      <c r="E23" s="45">
        <f t="shared" si="9"/>
        <v>2.7433131570000002</v>
      </c>
      <c r="F23" s="46">
        <v>30000</v>
      </c>
      <c r="G23" s="47">
        <f t="shared" si="5"/>
        <v>374159.60879827803</v>
      </c>
      <c r="H23" s="48">
        <f t="shared" si="6"/>
        <v>343743.96</v>
      </c>
      <c r="I23" s="49">
        <f t="shared" si="7"/>
        <v>373743.96</v>
      </c>
    </row>
    <row r="24" spans="1:11" s="28" customFormat="1" x14ac:dyDescent="0.2">
      <c r="A24" s="43">
        <v>10133</v>
      </c>
      <c r="B24" s="44" t="s">
        <v>46</v>
      </c>
      <c r="C24" s="27">
        <v>17500</v>
      </c>
      <c r="D24" s="27"/>
      <c r="E24" s="45"/>
      <c r="F24" s="46"/>
      <c r="G24" s="47">
        <v>231400.07117499996</v>
      </c>
      <c r="H24" s="48"/>
      <c r="I24" s="49">
        <v>231400</v>
      </c>
      <c r="K24" s="28" t="s">
        <v>8</v>
      </c>
    </row>
    <row r="25" spans="1:11" s="28" customFormat="1" x14ac:dyDescent="0.2">
      <c r="A25" s="43">
        <v>10170</v>
      </c>
      <c r="B25" s="44" t="s">
        <v>47</v>
      </c>
      <c r="C25" s="27">
        <v>17153</v>
      </c>
      <c r="D25" s="27"/>
      <c r="E25" s="45"/>
      <c r="F25" s="43"/>
      <c r="G25" s="47">
        <v>204999.99999999997</v>
      </c>
      <c r="H25" s="48"/>
      <c r="I25" s="49">
        <v>205000</v>
      </c>
      <c r="K25" s="28" t="s">
        <v>8</v>
      </c>
    </row>
    <row r="26" spans="1:11" x14ac:dyDescent="0.2">
      <c r="A26" s="23"/>
      <c r="B26" s="30"/>
      <c r="C26" s="23"/>
      <c r="D26" s="23"/>
      <c r="E26" s="22"/>
      <c r="F26" s="23"/>
      <c r="G26" s="24"/>
      <c r="H26" s="42"/>
      <c r="I26" s="52"/>
    </row>
    <row r="27" spans="1:11" x14ac:dyDescent="0.2">
      <c r="A27" s="23"/>
      <c r="B27" s="30"/>
      <c r="C27" s="23"/>
      <c r="D27" s="23"/>
      <c r="E27" s="22"/>
      <c r="F27" s="21">
        <v>480000</v>
      </c>
      <c r="G27" s="20">
        <f>SUM(G6:G25)</f>
        <v>8175288.21496417</v>
      </c>
      <c r="H27" s="64"/>
      <c r="I27" s="52">
        <f>SUM(I6:I26)</f>
        <v>8124949.7000000002</v>
      </c>
      <c r="J27" s="26">
        <f>G27-I27</f>
        <v>50338.514964169823</v>
      </c>
    </row>
    <row r="29" spans="1:11" x14ac:dyDescent="0.2">
      <c r="G29" s="1"/>
      <c r="H29" s="65"/>
    </row>
    <row r="31" spans="1:11" ht="19" x14ac:dyDescent="0.25">
      <c r="B31" s="19" t="s">
        <v>7</v>
      </c>
      <c r="C31" s="18"/>
      <c r="D31" s="3" t="s">
        <v>6</v>
      </c>
      <c r="E31" s="17"/>
      <c r="F31" s="3"/>
    </row>
    <row r="32" spans="1:11" ht="19" x14ac:dyDescent="0.25">
      <c r="B32" s="16"/>
      <c r="C32" s="15"/>
      <c r="D32" s="15"/>
      <c r="E32" s="14"/>
    </row>
    <row r="33" spans="1:9" ht="38" x14ac:dyDescent="0.25">
      <c r="B33" s="11"/>
      <c r="C33" s="13" t="s">
        <v>40</v>
      </c>
      <c r="D33" s="13" t="s">
        <v>21</v>
      </c>
      <c r="E33" s="13" t="s">
        <v>5</v>
      </c>
      <c r="F33" s="12" t="s">
        <v>4</v>
      </c>
      <c r="H33" s="12" t="s">
        <v>41</v>
      </c>
    </row>
    <row r="34" spans="1:9" s="28" customFormat="1" ht="19" x14ac:dyDescent="0.25">
      <c r="A34" s="28">
        <v>10068</v>
      </c>
      <c r="B34" s="66" t="s">
        <v>3</v>
      </c>
      <c r="C34" s="67">
        <v>27410</v>
      </c>
      <c r="D34" s="45">
        <f>2.6737945*1.026</f>
        <v>2.7433131570000002</v>
      </c>
      <c r="E34" s="68">
        <v>30000</v>
      </c>
      <c r="F34" s="69">
        <f>+C34*D34+30000</f>
        <v>105194.21363337</v>
      </c>
      <c r="H34" s="70">
        <v>105103.4</v>
      </c>
      <c r="I34" s="49"/>
    </row>
    <row r="35" spans="1:9" s="28" customFormat="1" ht="19" x14ac:dyDescent="0.25">
      <c r="A35" s="28">
        <v>10135</v>
      </c>
      <c r="B35" s="66" t="s">
        <v>2</v>
      </c>
      <c r="C35" s="67">
        <v>2688</v>
      </c>
      <c r="D35" s="45">
        <f t="shared" ref="D35:D36" si="10">2.6737945*1.026</f>
        <v>2.7433131570000002</v>
      </c>
      <c r="E35" s="68">
        <v>30000</v>
      </c>
      <c r="F35" s="69">
        <f>+C35*D35+30000</f>
        <v>37374.025766015999</v>
      </c>
      <c r="H35" s="70">
        <v>37365.120000000003</v>
      </c>
      <c r="I35" s="49"/>
    </row>
    <row r="36" spans="1:9" ht="19" x14ac:dyDescent="0.25">
      <c r="A36">
        <v>10040</v>
      </c>
      <c r="B36" s="11" t="s">
        <v>1</v>
      </c>
      <c r="C36" s="67">
        <v>5856</v>
      </c>
      <c r="D36" s="22">
        <f t="shared" si="10"/>
        <v>2.7433131570000002</v>
      </c>
      <c r="E36" s="10">
        <v>30000</v>
      </c>
      <c r="F36" s="71">
        <f>+C36*D36+30000</f>
        <v>46064.841847392003</v>
      </c>
      <c r="H36" s="29">
        <v>46045</v>
      </c>
    </row>
    <row r="37" spans="1:9" ht="19" x14ac:dyDescent="0.25">
      <c r="B37" s="11"/>
      <c r="C37" s="67"/>
      <c r="D37" s="10"/>
      <c r="E37" s="10"/>
      <c r="F37" s="71">
        <v>0</v>
      </c>
      <c r="H37" s="71"/>
    </row>
    <row r="38" spans="1:9" ht="19" x14ac:dyDescent="0.25">
      <c r="B38" s="9" t="s">
        <v>0</v>
      </c>
      <c r="C38" s="8"/>
      <c r="D38" s="7"/>
      <c r="E38" s="7">
        <v>90000</v>
      </c>
      <c r="F38" s="72">
        <f>SUM(F34:F37)</f>
        <v>188633.08124677799</v>
      </c>
      <c r="H38" s="73">
        <f>SUM(H34:H37)</f>
        <v>188513.52</v>
      </c>
    </row>
    <row r="40" spans="1:9" x14ac:dyDescent="0.2">
      <c r="B40" s="6" t="s">
        <v>22</v>
      </c>
    </row>
    <row r="41" spans="1:9" x14ac:dyDescent="0.2">
      <c r="B41" s="5" t="s">
        <v>23</v>
      </c>
    </row>
    <row r="42" spans="1:9" x14ac:dyDescent="0.2">
      <c r="B42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inntekter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 Zhuang</dc:creator>
  <cp:lastModifiedBy>Microsoft Office User</cp:lastModifiedBy>
  <cp:lastPrinted>2016-05-09T10:37:17Z</cp:lastPrinted>
  <dcterms:created xsi:type="dcterms:W3CDTF">2016-02-11T17:14:26Z</dcterms:created>
  <dcterms:modified xsi:type="dcterms:W3CDTF">2018-04-12T13:29:54Z</dcterms:modified>
</cp:coreProperties>
</file>